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CONTRACT'!$A$1:$AE$40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<sst xmlns="http://schemas.openxmlformats.org/spreadsheetml/2006/main" count="127" uniqueCount="93">
  <si>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</si>
  <si>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</si>
  <si>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</si>
  <si>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</si>
  <si>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</si>
  <si>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</si>
  <si>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</si>
  <si>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</si>
  <si>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</si>
  <si>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</si>
  <si>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</si>
  <si>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</si>
  <si>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</si>
  <si>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</si>
  <si>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</si>
  <si>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</si>
  <si>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</si>
  <si>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</si>
  <si>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</si>
  <si>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</si>
  <si>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</si>
  <si>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</si>
  <si>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</si>
  <si>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</si>
  <si>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</si>
  <si>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</si>
  <si>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</si>
  <si>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</si>
  <si>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</si>
  <si>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</si>
  <si>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</si>
  <si>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</si>
  <si>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</si>
  <si>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</si>
  <si>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</si>
  <si>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</si>
  <si>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</si>
  <si>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</si>
  <si>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</si>
  <si>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</si>
  <si>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</si>
  <si>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</si>
  <si>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</si>
  <si>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</si>
  <si>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</si>
  <si>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</si>
  <si>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</si>
  <si>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</si>
  <si>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</si>
  <si>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</si>
  <si>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</si>
  <si>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</si>
  <si>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</si>
  <si>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</si>
  <si>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</si>
  <si>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</si>
  <si>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</si>
  <si>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</si>
  <si>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</si>
  <si>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</si>
  <si>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</si>
  <si>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</si>
  <si>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</si>
  <si>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</si>
  <si>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</si>
  <si>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MAI 2023 </t>
  </si>
  <si>
    <t>MARTIE 2023 (VALIDAT)</t>
  </si>
  <si>
    <t>TOTAL TRIM.II 2023 CU MONITORIZARE</t>
  </si>
  <si>
    <t>MONITORIZARE MARTIE 2023</t>
  </si>
  <si>
    <t xml:space="preserve">IUNIE 2023 </t>
  </si>
  <si>
    <t>APRILIE 2023 (VALIDAT)</t>
  </si>
  <si>
    <t>MONITORIZARE APRILIE 2023</t>
  </si>
  <si>
    <t>IUNIE 2023</t>
  </si>
  <si>
    <t>IULIE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</si>
  <si>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</si>
  <si>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</si>
  <si>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</si>
  <si>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</si>
  <si>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</si>
  <si>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</si>
  <si>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</si>
  <si>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</si>
  <si>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</si>
  <si>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</si>
  <si>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</si>
  <si>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</si>
  <si>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</si>
  <si>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</si>
  <si>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>TOTAL IULIE - DECEMBRIE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</si>
  <si>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</si>
  <si>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</si>
  <si>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</si>
  <si>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 xml:space="preserve">IULIE 2023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</si>
</sst>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4" fontId="12" fillId="32" borderId="12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0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1" sqref="A41:IV59"/>
    </sheetView>
  </sheetViews>
  <sheetFormatPr defaultColWidth="9.140625" defaultRowHeight="12.75"/>
  <cols>
    <col min="1" max="1" width="6.28125" style="16" customWidth="1"/>
    <col min="2" max="2" width="55.42187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27" width="19.8515625" style="16" customWidth="1"/>
    <col min="28" max="28" width="22.28125" style="16" customWidth="1"/>
    <col min="29" max="29" width="21.421875" style="21" customWidth="1"/>
    <col min="30" max="30" width="22.7109375" style="16" customWidth="1"/>
    <col min="31" max="31" width="22.140625" style="16" customWidth="1"/>
    <col min="32" max="32" width="18.140625" style="32" customWidth="1"/>
    <col min="33" max="33" width="10.8515625" style="16" customWidth="1"/>
    <col min="34" max="34" width="11.421875" style="16" customWidth="1"/>
    <col min="35" max="16384" width="9.140625" style="16" customWidth="1"/>
  </cols>
  <sheetData>
    <row r="1" ht="18" customHeight="1"/>
    <row r="2" spans="1:32" s="20" customFormat="1" ht="25.5" customHeight="1">
      <c r="A2" s="34"/>
      <c r="B2" s="20" t="s">
        <v>55</v>
      </c>
      <c r="AF2" s="41"/>
    </row>
    <row r="3" spans="1:32" s="20" customFormat="1" ht="22.5" customHeight="1">
      <c r="A3" s="34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F3" s="41"/>
    </row>
    <row r="4" spans="1:28" ht="23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32" s="31" customFormat="1" ht="93" customHeight="1">
      <c r="A5" s="5" t="s">
        <v>0</v>
      </c>
      <c r="B5" s="2" t="s">
        <v>1</v>
      </c>
      <c r="C5" s="18" t="s">
        <v>20</v>
      </c>
      <c r="D5" s="30" t="s">
        <v>62</v>
      </c>
      <c r="E5" s="30" t="s">
        <v>56</v>
      </c>
      <c r="F5" s="30" t="s">
        <v>63</v>
      </c>
      <c r="G5" s="30" t="s">
        <v>66</v>
      </c>
      <c r="H5" s="30" t="s">
        <v>60</v>
      </c>
      <c r="I5" s="30" t="s">
        <v>61</v>
      </c>
      <c r="J5" s="30" t="s">
        <v>52</v>
      </c>
      <c r="K5" s="30" t="s">
        <v>59</v>
      </c>
      <c r="L5" s="30" t="s">
        <v>70</v>
      </c>
      <c r="M5" s="30" t="s">
        <v>68</v>
      </c>
      <c r="N5" s="30" t="s">
        <v>65</v>
      </c>
      <c r="O5" s="30" t="s">
        <v>71</v>
      </c>
      <c r="P5" s="30" t="s">
        <v>69</v>
      </c>
      <c r="Q5" s="30" t="s">
        <v>87</v>
      </c>
      <c r="R5" s="30" t="s">
        <v>64</v>
      </c>
      <c r="S5" s="30" t="s">
        <v>67</v>
      </c>
      <c r="T5" s="37" t="s">
        <v>92</v>
      </c>
      <c r="U5" s="37" t="s">
        <v>74</v>
      </c>
      <c r="V5" s="37" t="s">
        <v>75</v>
      </c>
      <c r="W5" s="37" t="s">
        <v>76</v>
      </c>
      <c r="X5" s="37" t="s">
        <v>77</v>
      </c>
      <c r="Y5" s="37" t="s">
        <v>78</v>
      </c>
      <c r="Z5" s="37" t="s">
        <v>79</v>
      </c>
      <c r="AA5" s="30" t="s">
        <v>80</v>
      </c>
      <c r="AB5" s="30" t="s">
        <v>53</v>
      </c>
      <c r="AC5" s="30" t="s">
        <v>57</v>
      </c>
      <c r="AD5" s="30" t="s">
        <v>58</v>
      </c>
      <c r="AE5" s="30" t="s">
        <v>88</v>
      </c>
      <c r="AF5" s="35"/>
    </row>
    <row r="6" spans="1:34" ht="55.5" customHeight="1">
      <c r="A6" s="15">
        <v>1</v>
      </c>
      <c r="B6" s="19" t="s">
        <v>89</v>
      </c>
      <c r="C6" s="9" t="s">
        <v>54</v>
      </c>
      <c r="D6" s="25">
        <v>198712.95</v>
      </c>
      <c r="E6" s="25">
        <v>299111.94</v>
      </c>
      <c r="F6" s="25">
        <v>205034.11</v>
      </c>
      <c r="G6" s="25">
        <v>218294.94999999998</v>
      </c>
      <c r="H6" s="25">
        <v>231230.05</v>
      </c>
      <c r="I6" s="25">
        <v>312864.89</v>
      </c>
      <c r="J6" s="25">
        <f aca="true" t="shared" si="0" ref="J6:J34">G6+F6+D6</f>
        <v>622042.01</v>
      </c>
      <c r="K6" s="25">
        <f aca="true" t="shared" si="1" ref="K6:K34">J6+E6+H6+I6</f>
        <v>1465248.8900000001</v>
      </c>
      <c r="L6" s="25">
        <v>213073.02</v>
      </c>
      <c r="M6" s="25">
        <v>348335.05</v>
      </c>
      <c r="N6" s="25">
        <v>241222.77</v>
      </c>
      <c r="O6" s="25">
        <v>72788.98</v>
      </c>
      <c r="P6" s="25">
        <v>159578.27000000002</v>
      </c>
      <c r="Q6" s="25">
        <v>292294.23</v>
      </c>
      <c r="R6" s="25">
        <f aca="true" t="shared" si="2" ref="R6:R34">+P6+N6+L6</f>
        <v>613874.06</v>
      </c>
      <c r="S6" s="25">
        <f>M6+R6+O6+Q6</f>
        <v>1327292.32</v>
      </c>
      <c r="T6" s="25">
        <v>225042.4</v>
      </c>
      <c r="U6" s="25">
        <v>184125.6</v>
      </c>
      <c r="V6" s="25">
        <v>204583.99</v>
      </c>
      <c r="W6" s="25">
        <f aca="true" t="shared" si="3" ref="W6:W34">+V6+U6+T6</f>
        <v>613751.99</v>
      </c>
      <c r="X6" s="25">
        <v>185253.08</v>
      </c>
      <c r="Y6" s="25">
        <v>185253.08</v>
      </c>
      <c r="Z6" s="25">
        <f>92626.55-1.49</f>
        <v>92625.06</v>
      </c>
      <c r="AA6" s="25">
        <f>Z6+Y6+X6</f>
        <v>463131.22</v>
      </c>
      <c r="AB6" s="25">
        <f aca="true" t="shared" si="4" ref="AB6:AB34">AA6+W6+R6+J6</f>
        <v>2312799.2800000003</v>
      </c>
      <c r="AC6" s="25">
        <f>E6+H6+I6+M6+O6+Q6</f>
        <v>1556625.14</v>
      </c>
      <c r="AD6" s="25">
        <f>AB6+AC6</f>
        <v>3869424.42</v>
      </c>
      <c r="AE6" s="42">
        <f>AA6+W6</f>
        <v>1076883.21</v>
      </c>
      <c r="AH6" s="32"/>
    </row>
    <row r="7" spans="1:34" ht="48" customHeight="1">
      <c r="A7" s="15">
        <v>1</v>
      </c>
      <c r="B7" s="19" t="s">
        <v>90</v>
      </c>
      <c r="C7" s="9" t="s">
        <v>54</v>
      </c>
      <c r="D7" s="25">
        <v>33439.69</v>
      </c>
      <c r="E7" s="25">
        <v>6318.88</v>
      </c>
      <c r="F7" s="25">
        <v>34496.43</v>
      </c>
      <c r="G7" s="25">
        <v>36699.69</v>
      </c>
      <c r="H7" s="25">
        <v>11660.31</v>
      </c>
      <c r="I7" s="25">
        <v>7543.57</v>
      </c>
      <c r="J7" s="25">
        <f t="shared" si="0"/>
        <v>104635.81</v>
      </c>
      <c r="K7" s="25">
        <f t="shared" si="1"/>
        <v>130158.57</v>
      </c>
      <c r="L7" s="25">
        <v>35819.76</v>
      </c>
      <c r="M7" s="25">
        <v>9385.31</v>
      </c>
      <c r="N7" s="25">
        <v>40534.74</v>
      </c>
      <c r="O7" s="25">
        <v>7990.24</v>
      </c>
      <c r="P7" s="25">
        <v>26256.62</v>
      </c>
      <c r="Q7" s="25">
        <v>11087.26</v>
      </c>
      <c r="R7" s="25">
        <f t="shared" si="2"/>
        <v>102611.12</v>
      </c>
      <c r="S7" s="25">
        <f aca="true" t="shared" si="5" ref="S7:S34">M7+R7+O7+Q7</f>
        <v>131073.93</v>
      </c>
      <c r="T7" s="25">
        <v>31285.74</v>
      </c>
      <c r="U7" s="25">
        <v>25597.420000000002</v>
      </c>
      <c r="V7" s="25">
        <v>28441.589999999997</v>
      </c>
      <c r="W7" s="25">
        <f t="shared" si="3"/>
        <v>85324.75</v>
      </c>
      <c r="X7" s="25">
        <v>25754.17</v>
      </c>
      <c r="Y7" s="25">
        <v>25754.17</v>
      </c>
      <c r="Z7" s="25">
        <f>12877.08-20.17</f>
        <v>12856.91</v>
      </c>
      <c r="AA7" s="25">
        <f aca="true" t="shared" si="6" ref="AA7:AA34">Z7+Y7+X7</f>
        <v>64365.25</v>
      </c>
      <c r="AB7" s="25">
        <f t="shared" si="4"/>
        <v>356936.93</v>
      </c>
      <c r="AC7" s="25">
        <f aca="true" t="shared" si="7" ref="AC7:AC34">E7+H7+I7+M7+O7+Q7</f>
        <v>53985.57</v>
      </c>
      <c r="AD7" s="25">
        <f aca="true" t="shared" si="8" ref="AD7:AD34">AB7+AC7</f>
        <v>410922.5</v>
      </c>
      <c r="AE7" s="42">
        <f aca="true" t="shared" si="9" ref="AE7:AE34">AA7+W7</f>
        <v>149690</v>
      </c>
      <c r="AH7" s="32"/>
    </row>
    <row r="8" spans="1:34" ht="46.5" customHeight="1">
      <c r="A8" s="15">
        <v>1</v>
      </c>
      <c r="B8" s="19" t="s">
        <v>91</v>
      </c>
      <c r="C8" s="9" t="s">
        <v>54</v>
      </c>
      <c r="D8" s="25">
        <v>27385.13</v>
      </c>
      <c r="E8" s="25">
        <v>19017.2</v>
      </c>
      <c r="F8" s="25">
        <v>28252.67</v>
      </c>
      <c r="G8" s="25">
        <v>30055.13</v>
      </c>
      <c r="H8" s="25">
        <v>17139.87</v>
      </c>
      <c r="I8" s="25">
        <v>24247.33</v>
      </c>
      <c r="J8" s="25">
        <f t="shared" si="0"/>
        <v>85692.93000000001</v>
      </c>
      <c r="K8" s="25">
        <f t="shared" si="1"/>
        <v>146097.33000000002</v>
      </c>
      <c r="L8" s="25">
        <v>29329.76</v>
      </c>
      <c r="M8" s="25">
        <v>30249.87</v>
      </c>
      <c r="N8" s="25">
        <v>33202.38</v>
      </c>
      <c r="O8" s="25">
        <v>22720.24</v>
      </c>
      <c r="P8" s="25">
        <v>21965.659999999996</v>
      </c>
      <c r="Q8" s="25">
        <v>26347.62</v>
      </c>
      <c r="R8" s="25">
        <f t="shared" si="2"/>
        <v>84497.79999999999</v>
      </c>
      <c r="S8" s="25">
        <f t="shared" si="5"/>
        <v>163815.52999999997</v>
      </c>
      <c r="T8" s="25">
        <v>26114.54</v>
      </c>
      <c r="U8" s="25">
        <v>21366.440000000002</v>
      </c>
      <c r="V8" s="25">
        <v>23740.49999999999</v>
      </c>
      <c r="W8" s="25">
        <f t="shared" si="3"/>
        <v>71221.47999999998</v>
      </c>
      <c r="X8" s="25">
        <v>21497.28</v>
      </c>
      <c r="Y8" s="25">
        <v>21497.28</v>
      </c>
      <c r="Z8" s="25">
        <f>10748.65-1.69</f>
        <v>10746.96</v>
      </c>
      <c r="AA8" s="25">
        <f t="shared" si="6"/>
        <v>53741.52</v>
      </c>
      <c r="AB8" s="25">
        <f t="shared" si="4"/>
        <v>295153.73</v>
      </c>
      <c r="AC8" s="25">
        <f t="shared" si="7"/>
        <v>139722.13</v>
      </c>
      <c r="AD8" s="25">
        <f t="shared" si="8"/>
        <v>434875.86</v>
      </c>
      <c r="AE8" s="42">
        <f t="shared" si="9"/>
        <v>124962.99999999997</v>
      </c>
      <c r="AH8" s="32"/>
    </row>
    <row r="9" spans="1:31" ht="42" customHeight="1">
      <c r="A9" s="15">
        <v>2</v>
      </c>
      <c r="B9" s="12" t="s">
        <v>7</v>
      </c>
      <c r="C9" s="9" t="s">
        <v>30</v>
      </c>
      <c r="D9" s="25">
        <v>34650</v>
      </c>
      <c r="E9" s="25">
        <v>0</v>
      </c>
      <c r="F9" s="25">
        <v>41850</v>
      </c>
      <c r="G9" s="25">
        <v>41400</v>
      </c>
      <c r="H9" s="25">
        <v>0</v>
      </c>
      <c r="I9" s="25">
        <v>0</v>
      </c>
      <c r="J9" s="25">
        <f t="shared" si="0"/>
        <v>117900</v>
      </c>
      <c r="K9" s="25">
        <f t="shared" si="1"/>
        <v>117900</v>
      </c>
      <c r="L9" s="25">
        <v>43650</v>
      </c>
      <c r="M9" s="25">
        <v>0</v>
      </c>
      <c r="N9" s="25">
        <v>6932.229999999996</v>
      </c>
      <c r="O9" s="25">
        <v>0</v>
      </c>
      <c r="P9" s="25">
        <v>17817.770000000008</v>
      </c>
      <c r="Q9" s="25">
        <v>0</v>
      </c>
      <c r="R9" s="25">
        <f t="shared" si="2"/>
        <v>68400</v>
      </c>
      <c r="S9" s="25">
        <f t="shared" si="5"/>
        <v>68400</v>
      </c>
      <c r="T9" s="25">
        <v>45521.81</v>
      </c>
      <c r="U9" s="25">
        <v>45521.81</v>
      </c>
      <c r="V9" s="25">
        <v>45521.81</v>
      </c>
      <c r="W9" s="25">
        <f t="shared" si="3"/>
        <v>136565.43</v>
      </c>
      <c r="X9" s="25">
        <v>41220.51</v>
      </c>
      <c r="Y9" s="25">
        <v>41220.51</v>
      </c>
      <c r="Z9" s="25">
        <f>20610.25-4.7</f>
        <v>20605.55</v>
      </c>
      <c r="AA9" s="25">
        <f t="shared" si="6"/>
        <v>103046.57</v>
      </c>
      <c r="AB9" s="25">
        <f t="shared" si="4"/>
        <v>425912</v>
      </c>
      <c r="AC9" s="25">
        <f t="shared" si="7"/>
        <v>0</v>
      </c>
      <c r="AD9" s="25">
        <f t="shared" si="8"/>
        <v>425912</v>
      </c>
      <c r="AE9" s="42">
        <f t="shared" si="9"/>
        <v>239612</v>
      </c>
    </row>
    <row r="10" spans="1:34" ht="39.75" customHeight="1">
      <c r="A10" s="15">
        <v>3</v>
      </c>
      <c r="B10" s="12" t="s">
        <v>39</v>
      </c>
      <c r="C10" s="9" t="s">
        <v>37</v>
      </c>
      <c r="D10" s="25">
        <v>187828.31</v>
      </c>
      <c r="E10" s="25">
        <v>288449.5</v>
      </c>
      <c r="F10" s="25">
        <v>227952.19</v>
      </c>
      <c r="G10" s="25">
        <v>226743.31</v>
      </c>
      <c r="H10" s="25">
        <v>330531.69</v>
      </c>
      <c r="I10" s="25">
        <v>313987.81</v>
      </c>
      <c r="J10" s="25">
        <f t="shared" si="0"/>
        <v>642523.81</v>
      </c>
      <c r="K10" s="25">
        <f t="shared" si="1"/>
        <v>1575492.81</v>
      </c>
      <c r="L10" s="25">
        <v>221500.12</v>
      </c>
      <c r="M10" s="25">
        <v>369221.69</v>
      </c>
      <c r="N10" s="25">
        <v>226192.83</v>
      </c>
      <c r="O10" s="25">
        <v>235089.88</v>
      </c>
      <c r="P10" s="25">
        <v>178477.55</v>
      </c>
      <c r="Q10" s="25">
        <v>395577.17</v>
      </c>
      <c r="R10" s="25">
        <f t="shared" si="2"/>
        <v>626170.5</v>
      </c>
      <c r="S10" s="25">
        <f t="shared" si="5"/>
        <v>1626059.2399999998</v>
      </c>
      <c r="T10" s="25">
        <v>167689.55</v>
      </c>
      <c r="U10" s="25">
        <v>167689.55</v>
      </c>
      <c r="V10" s="25">
        <v>167689.55000000005</v>
      </c>
      <c r="W10" s="25">
        <f t="shared" si="3"/>
        <v>503068.65</v>
      </c>
      <c r="X10" s="25">
        <v>151844.75</v>
      </c>
      <c r="Y10" s="25">
        <v>151844.75</v>
      </c>
      <c r="Z10" s="25">
        <f>75922.38-2.57</f>
        <v>75919.81</v>
      </c>
      <c r="AA10" s="25">
        <f t="shared" si="6"/>
        <v>379609.31</v>
      </c>
      <c r="AB10" s="25">
        <f t="shared" si="4"/>
        <v>2151372.27</v>
      </c>
      <c r="AC10" s="25">
        <f t="shared" si="7"/>
        <v>1932857.7399999998</v>
      </c>
      <c r="AD10" s="25">
        <f t="shared" si="8"/>
        <v>4084230.01</v>
      </c>
      <c r="AE10" s="42">
        <f t="shared" si="9"/>
        <v>882677.96</v>
      </c>
      <c r="AH10" s="32"/>
    </row>
    <row r="11" spans="1:34" ht="39.75" customHeight="1">
      <c r="A11" s="15">
        <v>3</v>
      </c>
      <c r="B11" s="12" t="s">
        <v>46</v>
      </c>
      <c r="C11" s="9" t="s">
        <v>37</v>
      </c>
      <c r="D11" s="25">
        <v>8166</v>
      </c>
      <c r="E11" s="25">
        <v>0</v>
      </c>
      <c r="F11" s="25">
        <v>9632</v>
      </c>
      <c r="G11" s="25">
        <v>8045</v>
      </c>
      <c r="H11" s="25">
        <v>0</v>
      </c>
      <c r="I11" s="25">
        <v>0</v>
      </c>
      <c r="J11" s="25">
        <f t="shared" si="0"/>
        <v>25843</v>
      </c>
      <c r="K11" s="25">
        <f t="shared" si="1"/>
        <v>25843</v>
      </c>
      <c r="L11" s="25">
        <v>7817</v>
      </c>
      <c r="M11" s="25">
        <v>0</v>
      </c>
      <c r="N11" s="25">
        <v>8224.1</v>
      </c>
      <c r="O11" s="25">
        <v>0</v>
      </c>
      <c r="P11" s="25">
        <v>8040.799999999999</v>
      </c>
      <c r="Q11" s="25">
        <v>0</v>
      </c>
      <c r="R11" s="25">
        <f t="shared" si="2"/>
        <v>24081.9</v>
      </c>
      <c r="S11" s="25">
        <f t="shared" si="5"/>
        <v>24081.9</v>
      </c>
      <c r="T11" s="25">
        <v>7051.63</v>
      </c>
      <c r="U11" s="25">
        <v>7051.63</v>
      </c>
      <c r="V11" s="25">
        <v>7051.64</v>
      </c>
      <c r="W11" s="25">
        <f t="shared" si="3"/>
        <v>21154.9</v>
      </c>
      <c r="X11" s="25">
        <v>6385.33</v>
      </c>
      <c r="Y11" s="25">
        <v>6385.33</v>
      </c>
      <c r="Z11" s="25">
        <f>3192.67-8.88</f>
        <v>3183.79</v>
      </c>
      <c r="AA11" s="25">
        <f t="shared" si="6"/>
        <v>15954.449999999999</v>
      </c>
      <c r="AB11" s="25">
        <f t="shared" si="4"/>
        <v>87034.25</v>
      </c>
      <c r="AC11" s="25">
        <f t="shared" si="7"/>
        <v>0</v>
      </c>
      <c r="AD11" s="25">
        <f t="shared" si="8"/>
        <v>87034.25</v>
      </c>
      <c r="AE11" s="42">
        <f t="shared" si="9"/>
        <v>37109.35</v>
      </c>
      <c r="AH11" s="32"/>
    </row>
    <row r="12" spans="1:31" ht="39.75" customHeight="1">
      <c r="A12" s="15">
        <v>4</v>
      </c>
      <c r="B12" s="12" t="s">
        <v>3</v>
      </c>
      <c r="C12" s="9" t="s">
        <v>35</v>
      </c>
      <c r="D12" s="25">
        <v>99435.55</v>
      </c>
      <c r="E12" s="25">
        <v>257782.31</v>
      </c>
      <c r="F12" s="25">
        <v>120675.14</v>
      </c>
      <c r="G12" s="25">
        <v>122384.55</v>
      </c>
      <c r="H12" s="25">
        <v>218583.45</v>
      </c>
      <c r="I12" s="25">
        <v>280127.86</v>
      </c>
      <c r="J12" s="25">
        <f t="shared" si="0"/>
        <v>342495.24</v>
      </c>
      <c r="K12" s="25">
        <f t="shared" si="1"/>
        <v>1098988.8599999999</v>
      </c>
      <c r="L12" s="25">
        <v>120818.19</v>
      </c>
      <c r="M12" s="25">
        <v>324747.45</v>
      </c>
      <c r="N12" s="25">
        <v>126553.74</v>
      </c>
      <c r="O12" s="25">
        <v>263253.81</v>
      </c>
      <c r="P12" s="25">
        <v>101375.76</v>
      </c>
      <c r="Q12" s="25">
        <v>310837.26</v>
      </c>
      <c r="R12" s="25">
        <f t="shared" si="2"/>
        <v>348747.69</v>
      </c>
      <c r="S12" s="25">
        <f t="shared" si="5"/>
        <v>1247586.21</v>
      </c>
      <c r="T12" s="25">
        <v>86207.07</v>
      </c>
      <c r="U12" s="25">
        <v>86207.07</v>
      </c>
      <c r="V12" s="25">
        <v>86207.07999999999</v>
      </c>
      <c r="W12" s="25">
        <f t="shared" si="3"/>
        <v>258621.22</v>
      </c>
      <c r="X12" s="25">
        <v>78061.46</v>
      </c>
      <c r="Y12" s="25">
        <v>78061.46</v>
      </c>
      <c r="Z12" s="25">
        <f>39030.73-0.54</f>
        <v>39030.19</v>
      </c>
      <c r="AA12" s="25">
        <f t="shared" si="6"/>
        <v>195153.11000000002</v>
      </c>
      <c r="AB12" s="25">
        <f t="shared" si="4"/>
        <v>1145017.26</v>
      </c>
      <c r="AC12" s="25">
        <f t="shared" si="7"/>
        <v>1655332.1400000001</v>
      </c>
      <c r="AD12" s="25">
        <f t="shared" si="8"/>
        <v>2800349.4000000004</v>
      </c>
      <c r="AE12" s="42">
        <f t="shared" si="9"/>
        <v>453774.33</v>
      </c>
    </row>
    <row r="13" spans="1:31" ht="39.75" customHeight="1">
      <c r="A13" s="15">
        <v>5</v>
      </c>
      <c r="B13" s="23" t="s">
        <v>40</v>
      </c>
      <c r="C13" s="10" t="s">
        <v>41</v>
      </c>
      <c r="D13" s="25">
        <v>49050</v>
      </c>
      <c r="E13" s="25">
        <v>0</v>
      </c>
      <c r="F13" s="25">
        <v>49450</v>
      </c>
      <c r="G13" s="25">
        <v>58700</v>
      </c>
      <c r="H13" s="25">
        <v>0</v>
      </c>
      <c r="I13" s="25">
        <v>0</v>
      </c>
      <c r="J13" s="25">
        <f t="shared" si="0"/>
        <v>157200</v>
      </c>
      <c r="K13" s="25">
        <f t="shared" si="1"/>
        <v>157200</v>
      </c>
      <c r="L13" s="25">
        <v>57725</v>
      </c>
      <c r="M13" s="25">
        <v>0</v>
      </c>
      <c r="N13" s="25">
        <v>60535.03999999999</v>
      </c>
      <c r="O13" s="25">
        <v>0</v>
      </c>
      <c r="P13" s="25">
        <v>48839.96</v>
      </c>
      <c r="Q13" s="25">
        <v>0</v>
      </c>
      <c r="R13" s="25">
        <f t="shared" si="2"/>
        <v>167100</v>
      </c>
      <c r="S13" s="25">
        <f t="shared" si="5"/>
        <v>167100</v>
      </c>
      <c r="T13" s="25">
        <v>41770.04</v>
      </c>
      <c r="U13" s="25">
        <v>41770.04</v>
      </c>
      <c r="V13" s="25">
        <v>41770.030000000006</v>
      </c>
      <c r="W13" s="25">
        <f t="shared" si="3"/>
        <v>125310.11000000002</v>
      </c>
      <c r="X13" s="25">
        <v>37823.23</v>
      </c>
      <c r="Y13" s="25">
        <v>37823.23</v>
      </c>
      <c r="Z13" s="25">
        <f>18911.62-23.49</f>
        <v>18888.129999999997</v>
      </c>
      <c r="AA13" s="25">
        <f t="shared" si="6"/>
        <v>94534.59</v>
      </c>
      <c r="AB13" s="25">
        <f t="shared" si="4"/>
        <v>544144.7</v>
      </c>
      <c r="AC13" s="25">
        <f t="shared" si="7"/>
        <v>0</v>
      </c>
      <c r="AD13" s="25">
        <f t="shared" si="8"/>
        <v>544144.7</v>
      </c>
      <c r="AE13" s="42">
        <f t="shared" si="9"/>
        <v>219844.7</v>
      </c>
    </row>
    <row r="14" spans="1:34" ht="39.75" customHeight="1">
      <c r="A14" s="15">
        <v>6</v>
      </c>
      <c r="B14" s="12" t="s">
        <v>4</v>
      </c>
      <c r="C14" s="9" t="s">
        <v>28</v>
      </c>
      <c r="D14" s="25">
        <v>56106</v>
      </c>
      <c r="E14" s="25">
        <v>0</v>
      </c>
      <c r="F14" s="25">
        <v>55965</v>
      </c>
      <c r="G14" s="25">
        <v>55449</v>
      </c>
      <c r="H14" s="25">
        <v>0</v>
      </c>
      <c r="I14" s="25">
        <v>0</v>
      </c>
      <c r="J14" s="25">
        <f t="shared" si="0"/>
        <v>167520</v>
      </c>
      <c r="K14" s="25">
        <f t="shared" si="1"/>
        <v>167520</v>
      </c>
      <c r="L14" s="25">
        <v>55268</v>
      </c>
      <c r="M14" s="25">
        <v>0</v>
      </c>
      <c r="N14" s="25">
        <v>56853.82</v>
      </c>
      <c r="O14" s="25">
        <v>0</v>
      </c>
      <c r="P14" s="25">
        <v>55589.31</v>
      </c>
      <c r="Q14" s="25">
        <v>0</v>
      </c>
      <c r="R14" s="25">
        <f t="shared" si="2"/>
        <v>167711.13</v>
      </c>
      <c r="S14" s="25">
        <f t="shared" si="5"/>
        <v>167711.13</v>
      </c>
      <c r="T14" s="25">
        <v>50584.58</v>
      </c>
      <c r="U14" s="25">
        <v>50584.58</v>
      </c>
      <c r="V14" s="25">
        <v>50584.57000000001</v>
      </c>
      <c r="W14" s="25">
        <f t="shared" si="3"/>
        <v>151753.73</v>
      </c>
      <c r="X14" s="25">
        <v>45804.9</v>
      </c>
      <c r="Y14" s="25">
        <v>45804.9</v>
      </c>
      <c r="Z14" s="25">
        <f>22902.44-0.82</f>
        <v>22901.62</v>
      </c>
      <c r="AA14" s="25">
        <f t="shared" si="6"/>
        <v>114511.42000000001</v>
      </c>
      <c r="AB14" s="25">
        <f t="shared" si="4"/>
        <v>601496.28</v>
      </c>
      <c r="AC14" s="25">
        <f t="shared" si="7"/>
        <v>0</v>
      </c>
      <c r="AD14" s="25">
        <f t="shared" si="8"/>
        <v>601496.28</v>
      </c>
      <c r="AE14" s="42">
        <f t="shared" si="9"/>
        <v>266265.15</v>
      </c>
      <c r="AH14" s="32"/>
    </row>
    <row r="15" spans="1:31" ht="39.75" customHeight="1">
      <c r="A15" s="15">
        <v>7</v>
      </c>
      <c r="B15" s="13" t="s">
        <v>18</v>
      </c>
      <c r="C15" s="10" t="s">
        <v>34</v>
      </c>
      <c r="D15" s="25">
        <v>89757.09</v>
      </c>
      <c r="E15" s="25">
        <v>30994.5</v>
      </c>
      <c r="F15" s="25">
        <v>108932.41</v>
      </c>
      <c r="G15" s="25">
        <v>108847.09</v>
      </c>
      <c r="H15" s="25">
        <v>29372.91</v>
      </c>
      <c r="I15" s="25">
        <v>39008.59</v>
      </c>
      <c r="J15" s="25">
        <f t="shared" si="0"/>
        <v>307536.58999999997</v>
      </c>
      <c r="K15" s="25">
        <f t="shared" si="1"/>
        <v>406912.58999999997</v>
      </c>
      <c r="L15" s="25">
        <v>110003.27</v>
      </c>
      <c r="M15" s="25">
        <v>26699.91</v>
      </c>
      <c r="N15" s="25">
        <v>115264.36</v>
      </c>
      <c r="O15" s="25">
        <v>26310.73</v>
      </c>
      <c r="P15" s="25">
        <v>92544.87</v>
      </c>
      <c r="Q15" s="25">
        <v>35534.64</v>
      </c>
      <c r="R15" s="25">
        <f t="shared" si="2"/>
        <v>317812.5</v>
      </c>
      <c r="S15" s="25">
        <f t="shared" si="5"/>
        <v>406357.77999999997</v>
      </c>
      <c r="T15" s="25">
        <v>88859.66</v>
      </c>
      <c r="U15" s="25">
        <v>88859.66</v>
      </c>
      <c r="V15" s="25">
        <v>88859.65999999997</v>
      </c>
      <c r="W15" s="25">
        <f t="shared" si="3"/>
        <v>266578.98</v>
      </c>
      <c r="X15" s="25">
        <v>80463.41</v>
      </c>
      <c r="Y15" s="25">
        <v>80463.41</v>
      </c>
      <c r="Z15" s="25">
        <f>40231.71-2.66</f>
        <v>40229.049999999996</v>
      </c>
      <c r="AA15" s="25">
        <f t="shared" si="6"/>
        <v>201155.87</v>
      </c>
      <c r="AB15" s="25">
        <f t="shared" si="4"/>
        <v>1093083.94</v>
      </c>
      <c r="AC15" s="25">
        <f t="shared" si="7"/>
        <v>187921.28000000003</v>
      </c>
      <c r="AD15" s="25">
        <f t="shared" si="8"/>
        <v>1281005.22</v>
      </c>
      <c r="AE15" s="42">
        <f t="shared" si="9"/>
        <v>467734.85</v>
      </c>
    </row>
    <row r="16" spans="1:31" ht="57.75" customHeight="1">
      <c r="A16" s="15">
        <v>8</v>
      </c>
      <c r="B16" s="13" t="s">
        <v>50</v>
      </c>
      <c r="C16" s="10" t="s">
        <v>47</v>
      </c>
      <c r="D16" s="25">
        <v>114128.88</v>
      </c>
      <c r="E16" s="25">
        <v>0</v>
      </c>
      <c r="F16" s="25">
        <v>122860</v>
      </c>
      <c r="G16" s="25">
        <v>136203.88</v>
      </c>
      <c r="H16" s="25">
        <v>6891.12</v>
      </c>
      <c r="I16" s="25">
        <v>0</v>
      </c>
      <c r="J16" s="25">
        <f t="shared" si="0"/>
        <v>373192.76</v>
      </c>
      <c r="K16" s="25">
        <f t="shared" si="1"/>
        <v>380083.88</v>
      </c>
      <c r="L16" s="25">
        <v>141885</v>
      </c>
      <c r="M16" s="25">
        <v>20111.12</v>
      </c>
      <c r="N16" s="25">
        <v>138587.06</v>
      </c>
      <c r="O16" s="25">
        <v>0</v>
      </c>
      <c r="P16" s="25">
        <v>135494.76</v>
      </c>
      <c r="Q16" s="25">
        <v>25422.94</v>
      </c>
      <c r="R16" s="25">
        <f t="shared" si="2"/>
        <v>415966.82</v>
      </c>
      <c r="S16" s="25">
        <f t="shared" si="5"/>
        <v>461500.88</v>
      </c>
      <c r="T16" s="25">
        <v>149054.74</v>
      </c>
      <c r="U16" s="25">
        <v>149054.74</v>
      </c>
      <c r="V16" s="25">
        <v>149054.75</v>
      </c>
      <c r="W16" s="25">
        <f t="shared" si="3"/>
        <v>447164.23</v>
      </c>
      <c r="X16" s="25">
        <v>134970.73</v>
      </c>
      <c r="Y16" s="25">
        <v>134970.73</v>
      </c>
      <c r="Z16" s="25">
        <f>67485.36-0.85</f>
        <v>67484.51</v>
      </c>
      <c r="AA16" s="25">
        <f t="shared" si="6"/>
        <v>337425.97</v>
      </c>
      <c r="AB16" s="25">
        <f t="shared" si="4"/>
        <v>1573749.78</v>
      </c>
      <c r="AC16" s="25">
        <f t="shared" si="7"/>
        <v>52425.17999999999</v>
      </c>
      <c r="AD16" s="25">
        <f t="shared" si="8"/>
        <v>1626174.96</v>
      </c>
      <c r="AE16" s="42">
        <f t="shared" si="9"/>
        <v>784590.2</v>
      </c>
    </row>
    <row r="17" spans="1:31" ht="48.75" customHeight="1">
      <c r="A17" s="15">
        <v>9</v>
      </c>
      <c r="B17" s="13" t="s">
        <v>49</v>
      </c>
      <c r="C17" s="10" t="s">
        <v>48</v>
      </c>
      <c r="D17" s="25">
        <v>97405.7</v>
      </c>
      <c r="E17" s="25">
        <v>54531.93</v>
      </c>
      <c r="F17" s="25">
        <v>118162.37</v>
      </c>
      <c r="G17" s="25">
        <v>117505.70000000001</v>
      </c>
      <c r="H17" s="25">
        <v>62344.3</v>
      </c>
      <c r="I17" s="25">
        <v>89187.63</v>
      </c>
      <c r="J17" s="25">
        <f t="shared" si="0"/>
        <v>333073.77</v>
      </c>
      <c r="K17" s="25">
        <f t="shared" si="1"/>
        <v>539137.63</v>
      </c>
      <c r="L17" s="25">
        <v>114844.38</v>
      </c>
      <c r="M17" s="25">
        <v>107944.3</v>
      </c>
      <c r="N17" s="25">
        <v>120200.08</v>
      </c>
      <c r="O17" s="25">
        <v>65805.62</v>
      </c>
      <c r="P17" s="25">
        <v>95923.61</v>
      </c>
      <c r="Q17" s="25">
        <v>95799.92</v>
      </c>
      <c r="R17" s="25">
        <f t="shared" si="2"/>
        <v>330968.07</v>
      </c>
      <c r="S17" s="25">
        <f t="shared" si="5"/>
        <v>600517.91</v>
      </c>
      <c r="T17" s="25">
        <v>103666.91</v>
      </c>
      <c r="U17" s="25">
        <v>103666.91</v>
      </c>
      <c r="V17" s="25">
        <v>103666.91999999998</v>
      </c>
      <c r="W17" s="25">
        <f t="shared" si="3"/>
        <v>311000.74</v>
      </c>
      <c r="X17" s="25">
        <v>93871.54</v>
      </c>
      <c r="Y17" s="25">
        <v>93871.54</v>
      </c>
      <c r="Z17" s="25">
        <f>46935.78-4.6</f>
        <v>46931.18</v>
      </c>
      <c r="AA17" s="25">
        <f t="shared" si="6"/>
        <v>234674.26</v>
      </c>
      <c r="AB17" s="25">
        <f t="shared" si="4"/>
        <v>1209716.84</v>
      </c>
      <c r="AC17" s="25">
        <f t="shared" si="7"/>
        <v>475613.7</v>
      </c>
      <c r="AD17" s="25">
        <f t="shared" si="8"/>
        <v>1685330.54</v>
      </c>
      <c r="AE17" s="42">
        <f t="shared" si="9"/>
        <v>545675</v>
      </c>
    </row>
    <row r="18" spans="1:31" ht="39.75" customHeight="1">
      <c r="A18" s="15">
        <v>10</v>
      </c>
      <c r="B18" s="12" t="s">
        <v>38</v>
      </c>
      <c r="C18" s="9" t="s">
        <v>33</v>
      </c>
      <c r="D18" s="25">
        <v>17083</v>
      </c>
      <c r="E18" s="25">
        <v>0</v>
      </c>
      <c r="F18" s="25">
        <v>20019</v>
      </c>
      <c r="G18" s="25">
        <v>22869</v>
      </c>
      <c r="H18" s="25">
        <v>0</v>
      </c>
      <c r="I18" s="25">
        <v>0</v>
      </c>
      <c r="J18" s="25">
        <f t="shared" si="0"/>
        <v>59971</v>
      </c>
      <c r="K18" s="25">
        <f t="shared" si="1"/>
        <v>59971</v>
      </c>
      <c r="L18" s="25">
        <v>14038</v>
      </c>
      <c r="M18" s="25">
        <v>0</v>
      </c>
      <c r="N18" s="25">
        <v>26165.33</v>
      </c>
      <c r="O18" s="25">
        <v>0</v>
      </c>
      <c r="P18" s="25">
        <v>25580.08</v>
      </c>
      <c r="Q18" s="25">
        <v>0</v>
      </c>
      <c r="R18" s="25">
        <f t="shared" si="2"/>
        <v>65783.41</v>
      </c>
      <c r="S18" s="25">
        <f t="shared" si="5"/>
        <v>65783.41</v>
      </c>
      <c r="T18" s="25">
        <v>23819.24</v>
      </c>
      <c r="U18" s="25">
        <v>23819.24</v>
      </c>
      <c r="V18" s="25">
        <v>23819.239999999994</v>
      </c>
      <c r="W18" s="25">
        <f t="shared" si="3"/>
        <v>71457.72</v>
      </c>
      <c r="X18" s="25">
        <v>21568.58</v>
      </c>
      <c r="Y18" s="25">
        <v>21568.58</v>
      </c>
      <c r="Z18" s="25">
        <f>10784.3-1.16</f>
        <v>10783.14</v>
      </c>
      <c r="AA18" s="25">
        <f t="shared" si="6"/>
        <v>53920.3</v>
      </c>
      <c r="AB18" s="25">
        <f t="shared" si="4"/>
        <v>251132.43</v>
      </c>
      <c r="AC18" s="25">
        <f t="shared" si="7"/>
        <v>0</v>
      </c>
      <c r="AD18" s="25">
        <f t="shared" si="8"/>
        <v>251132.43</v>
      </c>
      <c r="AE18" s="42">
        <f t="shared" si="9"/>
        <v>125378.02</v>
      </c>
    </row>
    <row r="19" spans="1:34" ht="39.75" customHeight="1">
      <c r="A19" s="15">
        <v>11</v>
      </c>
      <c r="B19" s="13" t="s">
        <v>13</v>
      </c>
      <c r="C19" s="10" t="s">
        <v>22</v>
      </c>
      <c r="D19" s="25">
        <v>9161</v>
      </c>
      <c r="E19" s="25">
        <v>0</v>
      </c>
      <c r="F19" s="25">
        <v>12102</v>
      </c>
      <c r="G19" s="25">
        <v>16194</v>
      </c>
      <c r="H19" s="25">
        <v>0</v>
      </c>
      <c r="I19" s="25">
        <v>0</v>
      </c>
      <c r="J19" s="25">
        <f t="shared" si="0"/>
        <v>37457</v>
      </c>
      <c r="K19" s="25">
        <f t="shared" si="1"/>
        <v>37457</v>
      </c>
      <c r="L19" s="25">
        <v>10033</v>
      </c>
      <c r="M19" s="25">
        <v>0</v>
      </c>
      <c r="N19" s="25">
        <v>25078.100000000002</v>
      </c>
      <c r="O19" s="25">
        <v>0</v>
      </c>
      <c r="P19" s="25">
        <v>24517.68</v>
      </c>
      <c r="Q19" s="25">
        <v>0</v>
      </c>
      <c r="R19" s="25">
        <f t="shared" si="2"/>
        <v>59628.78</v>
      </c>
      <c r="S19" s="25">
        <f t="shared" si="5"/>
        <v>59628.78</v>
      </c>
      <c r="T19" s="25">
        <v>23152.86</v>
      </c>
      <c r="U19" s="25">
        <v>23152.86</v>
      </c>
      <c r="V19" s="25">
        <v>23152.86</v>
      </c>
      <c r="W19" s="25">
        <f t="shared" si="3"/>
        <v>69458.58</v>
      </c>
      <c r="X19" s="25">
        <v>20965.17</v>
      </c>
      <c r="Y19" s="25">
        <v>20965.17</v>
      </c>
      <c r="Z19" s="25">
        <f>10482.59-0.93</f>
        <v>10481.66</v>
      </c>
      <c r="AA19" s="25">
        <f t="shared" si="6"/>
        <v>52412</v>
      </c>
      <c r="AB19" s="25">
        <f t="shared" si="4"/>
        <v>218956.36</v>
      </c>
      <c r="AC19" s="25">
        <f t="shared" si="7"/>
        <v>0</v>
      </c>
      <c r="AD19" s="25">
        <f t="shared" si="8"/>
        <v>218956.36</v>
      </c>
      <c r="AE19" s="42">
        <f t="shared" si="9"/>
        <v>121870.58</v>
      </c>
      <c r="AH19" s="32"/>
    </row>
    <row r="20" spans="1:31" ht="39.75" customHeight="1">
      <c r="A20" s="15">
        <v>12</v>
      </c>
      <c r="B20" s="12" t="s">
        <v>8</v>
      </c>
      <c r="C20" s="9" t="s">
        <v>27</v>
      </c>
      <c r="D20" s="25">
        <v>39012</v>
      </c>
      <c r="E20" s="25">
        <v>0</v>
      </c>
      <c r="F20" s="25">
        <v>47332</v>
      </c>
      <c r="G20" s="25">
        <v>38702</v>
      </c>
      <c r="H20" s="25">
        <v>0</v>
      </c>
      <c r="I20" s="25">
        <v>0</v>
      </c>
      <c r="J20" s="25">
        <f t="shared" si="0"/>
        <v>125046</v>
      </c>
      <c r="K20" s="25">
        <f t="shared" si="1"/>
        <v>125046</v>
      </c>
      <c r="L20" s="25">
        <v>38538</v>
      </c>
      <c r="M20" s="25">
        <v>0</v>
      </c>
      <c r="N20" s="25">
        <v>39432.95</v>
      </c>
      <c r="O20" s="25">
        <v>0</v>
      </c>
      <c r="P20" s="25">
        <v>38557.1</v>
      </c>
      <c r="Q20" s="25">
        <v>0</v>
      </c>
      <c r="R20" s="25">
        <f t="shared" si="2"/>
        <v>116528.04999999999</v>
      </c>
      <c r="S20" s="25">
        <f t="shared" si="5"/>
        <v>116528.04999999999</v>
      </c>
      <c r="T20" s="25">
        <v>37685.97</v>
      </c>
      <c r="U20" s="25">
        <v>37685.97</v>
      </c>
      <c r="V20" s="25">
        <v>37685.95999999999</v>
      </c>
      <c r="W20" s="25">
        <f t="shared" si="3"/>
        <v>113057.9</v>
      </c>
      <c r="X20" s="25">
        <v>34125.06</v>
      </c>
      <c r="Y20" s="25">
        <v>34125.06</v>
      </c>
      <c r="Z20" s="25">
        <f>17062.53-5.9</f>
        <v>17056.629999999997</v>
      </c>
      <c r="AA20" s="25">
        <f t="shared" si="6"/>
        <v>85306.75</v>
      </c>
      <c r="AB20" s="25">
        <f t="shared" si="4"/>
        <v>439938.69999999995</v>
      </c>
      <c r="AC20" s="25">
        <f t="shared" si="7"/>
        <v>0</v>
      </c>
      <c r="AD20" s="25">
        <f t="shared" si="8"/>
        <v>439938.69999999995</v>
      </c>
      <c r="AE20" s="42">
        <f t="shared" si="9"/>
        <v>198364.65</v>
      </c>
    </row>
    <row r="21" spans="1:31" ht="39.75" customHeight="1">
      <c r="A21" s="15">
        <v>13</v>
      </c>
      <c r="B21" s="24" t="s">
        <v>6</v>
      </c>
      <c r="C21" s="9" t="s">
        <v>36</v>
      </c>
      <c r="D21" s="25">
        <v>91079.51</v>
      </c>
      <c r="E21" s="25">
        <v>17845.83</v>
      </c>
      <c r="F21" s="25">
        <v>107474.66</v>
      </c>
      <c r="G21" s="25">
        <v>106619.51</v>
      </c>
      <c r="H21" s="25">
        <v>20230.49</v>
      </c>
      <c r="I21" s="25">
        <v>19575.34</v>
      </c>
      <c r="J21" s="25">
        <f t="shared" si="0"/>
        <v>305173.68</v>
      </c>
      <c r="K21" s="25">
        <f t="shared" si="1"/>
        <v>362825.34</v>
      </c>
      <c r="L21" s="25">
        <v>104058.53</v>
      </c>
      <c r="M21" s="25">
        <v>28730.49</v>
      </c>
      <c r="N21" s="25">
        <v>108928.04</v>
      </c>
      <c r="O21" s="25">
        <v>30141.47</v>
      </c>
      <c r="P21" s="25">
        <v>86757.59999999999</v>
      </c>
      <c r="Q21" s="25">
        <v>33921.96</v>
      </c>
      <c r="R21" s="25">
        <f t="shared" si="2"/>
        <v>299744.17</v>
      </c>
      <c r="S21" s="25">
        <f t="shared" si="5"/>
        <v>392538.09</v>
      </c>
      <c r="T21" s="25">
        <v>84961.28</v>
      </c>
      <c r="U21" s="25">
        <v>84961.28</v>
      </c>
      <c r="V21" s="25">
        <v>84961.29000000001</v>
      </c>
      <c r="W21" s="25">
        <f t="shared" si="3"/>
        <v>254883.85</v>
      </c>
      <c r="X21" s="25">
        <v>76933.39</v>
      </c>
      <c r="Y21" s="25">
        <v>76933.39</v>
      </c>
      <c r="Z21" s="25">
        <f>38466.69-0.32</f>
        <v>38466.37</v>
      </c>
      <c r="AA21" s="25">
        <f t="shared" si="6"/>
        <v>192333.15000000002</v>
      </c>
      <c r="AB21" s="25">
        <f t="shared" si="4"/>
        <v>1052134.8499999999</v>
      </c>
      <c r="AC21" s="25">
        <f t="shared" si="7"/>
        <v>150445.58000000002</v>
      </c>
      <c r="AD21" s="25">
        <f t="shared" si="8"/>
        <v>1202580.43</v>
      </c>
      <c r="AE21" s="42">
        <f t="shared" si="9"/>
        <v>447217</v>
      </c>
    </row>
    <row r="22" spans="1:31" ht="49.5" customHeight="1">
      <c r="A22" s="15">
        <v>14</v>
      </c>
      <c r="B22" s="12" t="s">
        <v>5</v>
      </c>
      <c r="C22" s="9" t="s">
        <v>32</v>
      </c>
      <c r="D22" s="25">
        <v>25837</v>
      </c>
      <c r="E22" s="25">
        <v>0</v>
      </c>
      <c r="F22" s="25">
        <v>25915</v>
      </c>
      <c r="G22" s="25">
        <v>30817</v>
      </c>
      <c r="H22" s="25">
        <v>0</v>
      </c>
      <c r="I22" s="25">
        <v>0</v>
      </c>
      <c r="J22" s="25">
        <f t="shared" si="0"/>
        <v>82569</v>
      </c>
      <c r="K22" s="25">
        <f t="shared" si="1"/>
        <v>82569</v>
      </c>
      <c r="L22" s="25">
        <v>25681</v>
      </c>
      <c r="M22" s="25">
        <v>0</v>
      </c>
      <c r="N22" s="25">
        <v>31607.36</v>
      </c>
      <c r="O22" s="25">
        <v>0</v>
      </c>
      <c r="P22" s="25">
        <v>25683.64</v>
      </c>
      <c r="Q22" s="25">
        <v>0</v>
      </c>
      <c r="R22" s="25">
        <f t="shared" si="2"/>
        <v>82972</v>
      </c>
      <c r="S22" s="25">
        <f t="shared" si="5"/>
        <v>82972</v>
      </c>
      <c r="T22" s="25">
        <v>24552.3</v>
      </c>
      <c r="U22" s="25">
        <v>24552.3</v>
      </c>
      <c r="V22" s="25">
        <v>24552.299999999992</v>
      </c>
      <c r="W22" s="25">
        <f t="shared" si="3"/>
        <v>73656.9</v>
      </c>
      <c r="X22" s="25">
        <v>22232.38</v>
      </c>
      <c r="Y22" s="25">
        <v>22232.38</v>
      </c>
      <c r="Z22" s="25">
        <f>11116.2-9.76</f>
        <v>11106.44</v>
      </c>
      <c r="AA22" s="25">
        <f t="shared" si="6"/>
        <v>55571.2</v>
      </c>
      <c r="AB22" s="25">
        <f t="shared" si="4"/>
        <v>294769.1</v>
      </c>
      <c r="AC22" s="25">
        <f t="shared" si="7"/>
        <v>0</v>
      </c>
      <c r="AD22" s="25">
        <f t="shared" si="8"/>
        <v>294769.1</v>
      </c>
      <c r="AE22" s="42">
        <f t="shared" si="9"/>
        <v>129228.09999999999</v>
      </c>
    </row>
    <row r="23" spans="1:31" ht="39.75" customHeight="1">
      <c r="A23" s="15">
        <v>15</v>
      </c>
      <c r="B23" s="19" t="s">
        <v>14</v>
      </c>
      <c r="C23" s="9" t="s">
        <v>29</v>
      </c>
      <c r="D23" s="25">
        <v>54710</v>
      </c>
      <c r="E23" s="25">
        <v>0</v>
      </c>
      <c r="F23" s="25">
        <v>54870</v>
      </c>
      <c r="G23" s="25">
        <v>60910</v>
      </c>
      <c r="H23" s="25">
        <v>0</v>
      </c>
      <c r="I23" s="25">
        <v>0</v>
      </c>
      <c r="J23" s="25">
        <f t="shared" si="0"/>
        <v>170490</v>
      </c>
      <c r="K23" s="25">
        <f t="shared" si="1"/>
        <v>170490</v>
      </c>
      <c r="L23" s="25">
        <v>53940</v>
      </c>
      <c r="M23" s="25">
        <v>0</v>
      </c>
      <c r="N23" s="25">
        <v>66273.44</v>
      </c>
      <c r="O23" s="25">
        <v>0</v>
      </c>
      <c r="P23" s="25">
        <v>53966.560000000005</v>
      </c>
      <c r="Q23" s="25">
        <v>0</v>
      </c>
      <c r="R23" s="25">
        <f t="shared" si="2"/>
        <v>174180</v>
      </c>
      <c r="S23" s="25">
        <f t="shared" si="5"/>
        <v>174180</v>
      </c>
      <c r="T23" s="25">
        <v>48891.32</v>
      </c>
      <c r="U23" s="25">
        <v>48891.32</v>
      </c>
      <c r="V23" s="25">
        <v>48891.310000000005</v>
      </c>
      <c r="W23" s="25">
        <f t="shared" si="3"/>
        <v>146673.95</v>
      </c>
      <c r="X23" s="25">
        <v>44271.63</v>
      </c>
      <c r="Y23" s="25">
        <v>44271.63</v>
      </c>
      <c r="Z23" s="25">
        <f>22135.82-0.79</f>
        <v>22135.03</v>
      </c>
      <c r="AA23" s="25">
        <f t="shared" si="6"/>
        <v>110678.29000000001</v>
      </c>
      <c r="AB23" s="25">
        <f t="shared" si="4"/>
        <v>602022.24</v>
      </c>
      <c r="AC23" s="25">
        <f t="shared" si="7"/>
        <v>0</v>
      </c>
      <c r="AD23" s="25">
        <f t="shared" si="8"/>
        <v>602022.24</v>
      </c>
      <c r="AE23" s="42">
        <f t="shared" si="9"/>
        <v>257352.24000000002</v>
      </c>
    </row>
    <row r="24" spans="1:34" ht="39.75" customHeight="1">
      <c r="A24" s="15">
        <v>16</v>
      </c>
      <c r="B24" s="19" t="s">
        <v>15</v>
      </c>
      <c r="C24" s="17" t="s">
        <v>31</v>
      </c>
      <c r="D24" s="25">
        <v>86365.37</v>
      </c>
      <c r="E24" s="25">
        <v>75309.23</v>
      </c>
      <c r="F24" s="25">
        <v>104815.4</v>
      </c>
      <c r="G24" s="25">
        <v>104265.37</v>
      </c>
      <c r="H24" s="25">
        <v>177539.63</v>
      </c>
      <c r="I24" s="25">
        <v>187334.6</v>
      </c>
      <c r="J24" s="25">
        <f t="shared" si="0"/>
        <v>295446.14</v>
      </c>
      <c r="K24" s="25">
        <f t="shared" si="1"/>
        <v>735629.6</v>
      </c>
      <c r="L24" s="25">
        <v>101862.89</v>
      </c>
      <c r="M24" s="25">
        <v>185684.63</v>
      </c>
      <c r="N24" s="25">
        <v>106638.26</v>
      </c>
      <c r="O24" s="25">
        <v>165797.11</v>
      </c>
      <c r="P24" s="25">
        <v>85089.62</v>
      </c>
      <c r="Q24" s="25">
        <v>203536.74</v>
      </c>
      <c r="R24" s="25">
        <f t="shared" si="2"/>
        <v>293590.77</v>
      </c>
      <c r="S24" s="25">
        <f t="shared" si="5"/>
        <v>848609.25</v>
      </c>
      <c r="T24" s="25">
        <v>96273.28</v>
      </c>
      <c r="U24" s="25">
        <v>96273.28</v>
      </c>
      <c r="V24" s="25">
        <v>96273.27000000002</v>
      </c>
      <c r="W24" s="25">
        <f t="shared" si="3"/>
        <v>288819.83</v>
      </c>
      <c r="X24" s="25">
        <v>87176.52</v>
      </c>
      <c r="Y24" s="25">
        <v>87176.52</v>
      </c>
      <c r="Z24" s="25">
        <f>43588.27-3.05</f>
        <v>43585.219999999994</v>
      </c>
      <c r="AA24" s="25">
        <f t="shared" si="6"/>
        <v>217938.26</v>
      </c>
      <c r="AB24" s="25">
        <f t="shared" si="4"/>
        <v>1095795</v>
      </c>
      <c r="AC24" s="25">
        <f t="shared" si="7"/>
        <v>995201.94</v>
      </c>
      <c r="AD24" s="25">
        <f t="shared" si="8"/>
        <v>2090996.94</v>
      </c>
      <c r="AE24" s="42">
        <f t="shared" si="9"/>
        <v>506758.09</v>
      </c>
      <c r="AH24" s="32"/>
    </row>
    <row r="25" spans="1:34" ht="39.75" customHeight="1">
      <c r="A25" s="15">
        <v>17</v>
      </c>
      <c r="B25" s="19" t="s">
        <v>51</v>
      </c>
      <c r="C25" s="17" t="s">
        <v>25</v>
      </c>
      <c r="D25" s="25">
        <v>5747</v>
      </c>
      <c r="E25" s="25">
        <v>0</v>
      </c>
      <c r="F25" s="25">
        <v>10269</v>
      </c>
      <c r="G25" s="25">
        <v>12702</v>
      </c>
      <c r="H25" s="25">
        <v>0</v>
      </c>
      <c r="I25" s="25">
        <v>0</v>
      </c>
      <c r="J25" s="25">
        <f t="shared" si="0"/>
        <v>28718</v>
      </c>
      <c r="K25" s="25">
        <f t="shared" si="1"/>
        <v>28718</v>
      </c>
      <c r="L25" s="25">
        <v>10949</v>
      </c>
      <c r="M25" s="25">
        <v>0</v>
      </c>
      <c r="N25" s="25">
        <v>162468.71000000002</v>
      </c>
      <c r="O25" s="25">
        <v>0</v>
      </c>
      <c r="P25" s="25">
        <v>158837.47</v>
      </c>
      <c r="Q25" s="25">
        <v>0</v>
      </c>
      <c r="R25" s="25">
        <f t="shared" si="2"/>
        <v>332255.18000000005</v>
      </c>
      <c r="S25" s="25">
        <f t="shared" si="5"/>
        <v>332255.18000000005</v>
      </c>
      <c r="T25" s="25">
        <v>94243.89</v>
      </c>
      <c r="U25" s="25">
        <v>94243.89</v>
      </c>
      <c r="V25" s="25">
        <v>94243.88999999997</v>
      </c>
      <c r="W25" s="25">
        <f t="shared" si="3"/>
        <v>282731.67</v>
      </c>
      <c r="X25" s="25">
        <v>85338.89</v>
      </c>
      <c r="Y25" s="25">
        <v>85338.89</v>
      </c>
      <c r="Z25" s="25">
        <f>42669.44-0.23</f>
        <v>42669.21</v>
      </c>
      <c r="AA25" s="25">
        <f t="shared" si="6"/>
        <v>213346.99</v>
      </c>
      <c r="AB25" s="25">
        <f t="shared" si="4"/>
        <v>857051.8400000001</v>
      </c>
      <c r="AC25" s="25">
        <f t="shared" si="7"/>
        <v>0</v>
      </c>
      <c r="AD25" s="25">
        <f t="shared" si="8"/>
        <v>857051.8400000001</v>
      </c>
      <c r="AE25" s="42">
        <f t="shared" si="9"/>
        <v>496078.66</v>
      </c>
      <c r="AH25" s="32"/>
    </row>
    <row r="26" spans="1:34" ht="39.75" customHeight="1">
      <c r="A26" s="15">
        <v>18</v>
      </c>
      <c r="B26" s="14" t="s">
        <v>12</v>
      </c>
      <c r="C26" s="10" t="s">
        <v>24</v>
      </c>
      <c r="D26" s="25">
        <v>29209</v>
      </c>
      <c r="E26" s="25">
        <v>0</v>
      </c>
      <c r="F26" s="25">
        <v>31463</v>
      </c>
      <c r="G26" s="25">
        <v>33436</v>
      </c>
      <c r="H26" s="25">
        <v>0</v>
      </c>
      <c r="I26" s="25">
        <v>0</v>
      </c>
      <c r="J26" s="25">
        <f t="shared" si="0"/>
        <v>94108</v>
      </c>
      <c r="K26" s="25">
        <f t="shared" si="1"/>
        <v>94108</v>
      </c>
      <c r="L26" s="25">
        <v>20620</v>
      </c>
      <c r="M26" s="25">
        <v>0</v>
      </c>
      <c r="N26" s="25">
        <v>75555.52</v>
      </c>
      <c r="O26" s="25">
        <v>0</v>
      </c>
      <c r="P26" s="25">
        <v>73872.34</v>
      </c>
      <c r="Q26" s="25">
        <v>0</v>
      </c>
      <c r="R26" s="25">
        <f t="shared" si="2"/>
        <v>170047.86</v>
      </c>
      <c r="S26" s="25">
        <f t="shared" si="5"/>
        <v>170047.86</v>
      </c>
      <c r="T26" s="25">
        <v>76675.62</v>
      </c>
      <c r="U26" s="25">
        <v>76675.62</v>
      </c>
      <c r="V26" s="25">
        <v>76675.61000000002</v>
      </c>
      <c r="W26" s="25">
        <f t="shared" si="3"/>
        <v>230026.85</v>
      </c>
      <c r="X26" s="25">
        <v>69430.62</v>
      </c>
      <c r="Y26" s="25">
        <v>69430.62</v>
      </c>
      <c r="Z26" s="25">
        <f>34715.31-9.8</f>
        <v>34705.509999999995</v>
      </c>
      <c r="AA26" s="25">
        <f t="shared" si="6"/>
        <v>173566.75</v>
      </c>
      <c r="AB26" s="25">
        <f t="shared" si="4"/>
        <v>667749.46</v>
      </c>
      <c r="AC26" s="25">
        <f t="shared" si="7"/>
        <v>0</v>
      </c>
      <c r="AD26" s="25">
        <f t="shared" si="8"/>
        <v>667749.46</v>
      </c>
      <c r="AE26" s="42">
        <f t="shared" si="9"/>
        <v>403593.6</v>
      </c>
      <c r="AH26" s="32"/>
    </row>
    <row r="27" spans="1:34" ht="39.75" customHeight="1">
      <c r="A27" s="15">
        <v>19</v>
      </c>
      <c r="B27" s="14" t="s">
        <v>11</v>
      </c>
      <c r="C27" s="10" t="s">
        <v>26</v>
      </c>
      <c r="D27" s="25">
        <v>13774</v>
      </c>
      <c r="E27" s="25">
        <v>0</v>
      </c>
      <c r="F27" s="25">
        <v>12903</v>
      </c>
      <c r="G27" s="25">
        <v>15150</v>
      </c>
      <c r="H27" s="25">
        <v>0</v>
      </c>
      <c r="I27" s="25">
        <v>0</v>
      </c>
      <c r="J27" s="25">
        <f t="shared" si="0"/>
        <v>41827</v>
      </c>
      <c r="K27" s="25">
        <f t="shared" si="1"/>
        <v>41827</v>
      </c>
      <c r="L27" s="25">
        <v>10442</v>
      </c>
      <c r="M27" s="25">
        <v>0</v>
      </c>
      <c r="N27" s="25">
        <v>24822.309999999998</v>
      </c>
      <c r="O27" s="25">
        <v>0</v>
      </c>
      <c r="P27" s="25">
        <v>24267.23</v>
      </c>
      <c r="Q27" s="25">
        <v>0</v>
      </c>
      <c r="R27" s="25">
        <f t="shared" si="2"/>
        <v>59531.53999999999</v>
      </c>
      <c r="S27" s="25">
        <f t="shared" si="5"/>
        <v>59531.53999999999</v>
      </c>
      <c r="T27" s="25">
        <v>23544.23</v>
      </c>
      <c r="U27" s="25">
        <v>23544.23</v>
      </c>
      <c r="V27" s="25">
        <v>23544.219999999998</v>
      </c>
      <c r="W27" s="25">
        <f t="shared" si="3"/>
        <v>70632.68</v>
      </c>
      <c r="X27" s="25">
        <v>21319.56</v>
      </c>
      <c r="Y27" s="25">
        <v>21319.56</v>
      </c>
      <c r="Z27" s="25">
        <f>10659.77-1.8</f>
        <v>10657.970000000001</v>
      </c>
      <c r="AA27" s="25">
        <f t="shared" si="6"/>
        <v>53297.090000000004</v>
      </c>
      <c r="AB27" s="25">
        <f t="shared" si="4"/>
        <v>225288.31</v>
      </c>
      <c r="AC27" s="25">
        <f t="shared" si="7"/>
        <v>0</v>
      </c>
      <c r="AD27" s="25">
        <f t="shared" si="8"/>
        <v>225288.31</v>
      </c>
      <c r="AE27" s="42">
        <f t="shared" si="9"/>
        <v>123929.76999999999</v>
      </c>
      <c r="AH27" s="32"/>
    </row>
    <row r="28" spans="1:34" ht="39.75" customHeight="1">
      <c r="A28" s="15">
        <v>20</v>
      </c>
      <c r="B28" s="14" t="s">
        <v>9</v>
      </c>
      <c r="C28" s="10" t="s">
        <v>23</v>
      </c>
      <c r="D28" s="25">
        <v>94487</v>
      </c>
      <c r="E28" s="25">
        <v>0</v>
      </c>
      <c r="F28" s="25">
        <v>101792</v>
      </c>
      <c r="G28" s="25">
        <v>100856</v>
      </c>
      <c r="H28" s="25">
        <v>0</v>
      </c>
      <c r="I28" s="25">
        <v>0</v>
      </c>
      <c r="J28" s="25">
        <f t="shared" si="0"/>
        <v>297135</v>
      </c>
      <c r="K28" s="25">
        <f t="shared" si="1"/>
        <v>297135</v>
      </c>
      <c r="L28" s="25">
        <v>100358</v>
      </c>
      <c r="M28" s="25">
        <v>0</v>
      </c>
      <c r="N28" s="25">
        <v>122271.00000000001</v>
      </c>
      <c r="O28" s="25">
        <v>0</v>
      </c>
      <c r="P28" s="25">
        <v>100362</v>
      </c>
      <c r="Q28" s="25">
        <v>0</v>
      </c>
      <c r="R28" s="25">
        <f t="shared" si="2"/>
        <v>322991</v>
      </c>
      <c r="S28" s="25">
        <f t="shared" si="5"/>
        <v>322991</v>
      </c>
      <c r="T28" s="25">
        <v>211879.78</v>
      </c>
      <c r="U28" s="25">
        <v>211879.78</v>
      </c>
      <c r="V28" s="25">
        <v>211879.77999999994</v>
      </c>
      <c r="W28" s="25">
        <f t="shared" si="3"/>
        <v>635639.34</v>
      </c>
      <c r="X28" s="25">
        <v>191859.49</v>
      </c>
      <c r="Y28" s="25">
        <v>191859.49</v>
      </c>
      <c r="Z28" s="25">
        <f>95929.75-0.17</f>
        <v>95929.58</v>
      </c>
      <c r="AA28" s="25">
        <f t="shared" si="6"/>
        <v>479648.56</v>
      </c>
      <c r="AB28" s="25">
        <f t="shared" si="4"/>
        <v>1735413.9</v>
      </c>
      <c r="AC28" s="25">
        <f t="shared" si="7"/>
        <v>0</v>
      </c>
      <c r="AD28" s="25">
        <f t="shared" si="8"/>
        <v>1735413.9</v>
      </c>
      <c r="AE28" s="42">
        <f t="shared" si="9"/>
        <v>1115287.9</v>
      </c>
      <c r="AH28" s="32"/>
    </row>
    <row r="29" spans="1:34" ht="39.75" customHeight="1">
      <c r="A29" s="15">
        <v>21</v>
      </c>
      <c r="B29" s="36" t="s">
        <v>10</v>
      </c>
      <c r="C29" s="10" t="s">
        <v>21</v>
      </c>
      <c r="D29" s="25">
        <v>23079</v>
      </c>
      <c r="E29" s="25">
        <v>0</v>
      </c>
      <c r="F29" s="25">
        <v>26993</v>
      </c>
      <c r="G29" s="25">
        <v>30669</v>
      </c>
      <c r="H29" s="25">
        <v>0</v>
      </c>
      <c r="I29" s="25">
        <v>0</v>
      </c>
      <c r="J29" s="25">
        <f t="shared" si="0"/>
        <v>80741</v>
      </c>
      <c r="K29" s="25">
        <f t="shared" si="1"/>
        <v>80741</v>
      </c>
      <c r="L29" s="25">
        <v>23939</v>
      </c>
      <c r="M29" s="25">
        <v>0</v>
      </c>
      <c r="N29" s="25">
        <v>52319.67</v>
      </c>
      <c r="O29" s="25">
        <v>0</v>
      </c>
      <c r="P29" s="25">
        <v>50916.049999999996</v>
      </c>
      <c r="Q29" s="25">
        <v>0</v>
      </c>
      <c r="R29" s="25">
        <f t="shared" si="2"/>
        <v>127174.72</v>
      </c>
      <c r="S29" s="25">
        <f t="shared" si="5"/>
        <v>127174.72</v>
      </c>
      <c r="T29" s="25">
        <v>36917.65</v>
      </c>
      <c r="U29" s="25">
        <v>36917.65</v>
      </c>
      <c r="V29" s="25">
        <v>36917.64000000001</v>
      </c>
      <c r="W29" s="25">
        <f t="shared" si="3"/>
        <v>110752.94</v>
      </c>
      <c r="X29" s="25">
        <v>33429.34</v>
      </c>
      <c r="Y29" s="25">
        <v>33429.34</v>
      </c>
      <c r="Z29" s="25">
        <f>16714.66-9.2</f>
        <v>16705.46</v>
      </c>
      <c r="AA29" s="25">
        <f t="shared" si="6"/>
        <v>83564.13999999998</v>
      </c>
      <c r="AB29" s="25">
        <f t="shared" si="4"/>
        <v>402232.8</v>
      </c>
      <c r="AC29" s="25">
        <f t="shared" si="7"/>
        <v>0</v>
      </c>
      <c r="AD29" s="25">
        <f t="shared" si="8"/>
        <v>402232.8</v>
      </c>
      <c r="AE29" s="42">
        <f t="shared" si="9"/>
        <v>194317.08</v>
      </c>
      <c r="AH29" s="32"/>
    </row>
    <row r="30" spans="1:31" ht="39.75" customHeight="1">
      <c r="A30" s="15">
        <v>22</v>
      </c>
      <c r="B30" s="17" t="s">
        <v>42</v>
      </c>
      <c r="C30" s="10" t="s">
        <v>44</v>
      </c>
      <c r="D30" s="25">
        <v>26475</v>
      </c>
      <c r="E30" s="25">
        <v>0</v>
      </c>
      <c r="F30" s="25">
        <v>26491</v>
      </c>
      <c r="G30" s="25">
        <v>26002</v>
      </c>
      <c r="H30" s="25">
        <v>0</v>
      </c>
      <c r="I30" s="25">
        <v>0</v>
      </c>
      <c r="J30" s="25">
        <f t="shared" si="0"/>
        <v>78968</v>
      </c>
      <c r="K30" s="25">
        <f t="shared" si="1"/>
        <v>78968</v>
      </c>
      <c r="L30" s="25">
        <v>25959</v>
      </c>
      <c r="M30" s="25">
        <v>0</v>
      </c>
      <c r="N30" s="25">
        <v>26639.55</v>
      </c>
      <c r="O30" s="25">
        <v>0</v>
      </c>
      <c r="P30" s="25">
        <v>26043.9</v>
      </c>
      <c r="Q30" s="25">
        <v>0</v>
      </c>
      <c r="R30" s="25">
        <f t="shared" si="2"/>
        <v>78642.45</v>
      </c>
      <c r="S30" s="25">
        <f t="shared" si="5"/>
        <v>78642.45</v>
      </c>
      <c r="T30" s="25">
        <v>25268.35</v>
      </c>
      <c r="U30" s="25">
        <v>25268.35</v>
      </c>
      <c r="V30" s="25">
        <v>25268.339999999997</v>
      </c>
      <c r="W30" s="25">
        <f t="shared" si="3"/>
        <v>75805.04</v>
      </c>
      <c r="X30" s="25">
        <v>22880.77</v>
      </c>
      <c r="Y30" s="25">
        <v>22880.77</v>
      </c>
      <c r="Z30" s="25">
        <f>11440.39-13.37</f>
        <v>11427.019999999999</v>
      </c>
      <c r="AA30" s="25">
        <f t="shared" si="6"/>
        <v>57188.56</v>
      </c>
      <c r="AB30" s="25">
        <f t="shared" si="4"/>
        <v>290604.05</v>
      </c>
      <c r="AC30" s="25">
        <f t="shared" si="7"/>
        <v>0</v>
      </c>
      <c r="AD30" s="25">
        <f t="shared" si="8"/>
        <v>290604.05</v>
      </c>
      <c r="AE30" s="42">
        <f t="shared" si="9"/>
        <v>132993.59999999998</v>
      </c>
    </row>
    <row r="31" spans="1:31" ht="39.75" customHeight="1">
      <c r="A31" s="15">
        <v>23</v>
      </c>
      <c r="B31" s="43" t="s">
        <v>43</v>
      </c>
      <c r="C31" s="10" t="s">
        <v>45</v>
      </c>
      <c r="D31" s="25">
        <v>166754.98</v>
      </c>
      <c r="E31" s="25">
        <v>82278.73</v>
      </c>
      <c r="F31" s="25">
        <v>172060.29</v>
      </c>
      <c r="G31" s="25">
        <v>183216.98</v>
      </c>
      <c r="H31" s="25">
        <v>87490.02</v>
      </c>
      <c r="I31" s="25">
        <v>64283.71</v>
      </c>
      <c r="J31" s="25">
        <f t="shared" si="0"/>
        <v>522032.25</v>
      </c>
      <c r="K31" s="25">
        <f t="shared" si="1"/>
        <v>756084.71</v>
      </c>
      <c r="L31" s="25">
        <v>193762.01</v>
      </c>
      <c r="M31" s="25">
        <v>100476.02</v>
      </c>
      <c r="N31" s="25">
        <v>186793.71</v>
      </c>
      <c r="O31" s="25">
        <v>70101.99</v>
      </c>
      <c r="P31" s="25">
        <v>135437.55000000002</v>
      </c>
      <c r="Q31" s="25">
        <v>72035.29</v>
      </c>
      <c r="R31" s="25">
        <f t="shared" si="2"/>
        <v>515993.27</v>
      </c>
      <c r="S31" s="25">
        <f t="shared" si="5"/>
        <v>758606.5700000001</v>
      </c>
      <c r="T31" s="25">
        <v>163361.65</v>
      </c>
      <c r="U31" s="25">
        <v>133659.53</v>
      </c>
      <c r="V31" s="25">
        <v>148510.60000000006</v>
      </c>
      <c r="W31" s="25">
        <f t="shared" si="3"/>
        <v>445531.78</v>
      </c>
      <c r="X31" s="25">
        <v>134477.99</v>
      </c>
      <c r="Y31" s="25">
        <v>134477.99</v>
      </c>
      <c r="Z31" s="25">
        <f>67239-5.01</f>
        <v>67233.99</v>
      </c>
      <c r="AA31" s="25">
        <f t="shared" si="6"/>
        <v>336189.97</v>
      </c>
      <c r="AB31" s="25">
        <f t="shared" si="4"/>
        <v>1819747.27</v>
      </c>
      <c r="AC31" s="25">
        <f t="shared" si="7"/>
        <v>476665.75999999995</v>
      </c>
      <c r="AD31" s="25">
        <f t="shared" si="8"/>
        <v>2296413.03</v>
      </c>
      <c r="AE31" s="42">
        <f t="shared" si="9"/>
        <v>781721.75</v>
      </c>
    </row>
    <row r="32" spans="1:31" ht="39.75" customHeight="1">
      <c r="A32" s="38">
        <v>24</v>
      </c>
      <c r="B32" s="40" t="s">
        <v>81</v>
      </c>
      <c r="C32" s="10" t="s">
        <v>84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f t="shared" si="0"/>
        <v>0</v>
      </c>
      <c r="K32" s="25">
        <f t="shared" si="1"/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f t="shared" si="2"/>
        <v>0</v>
      </c>
      <c r="S32" s="25">
        <f t="shared" si="5"/>
        <v>0</v>
      </c>
      <c r="T32" s="25">
        <v>61720.59</v>
      </c>
      <c r="U32" s="25">
        <v>61720.59</v>
      </c>
      <c r="V32" s="25">
        <v>61720.580000000016</v>
      </c>
      <c r="W32" s="25">
        <f t="shared" si="3"/>
        <v>185161.76</v>
      </c>
      <c r="X32" s="25">
        <v>55888.68</v>
      </c>
      <c r="Y32" s="25">
        <v>55888.68</v>
      </c>
      <c r="Z32" s="25">
        <f>27944.33-4.45</f>
        <v>27939.88</v>
      </c>
      <c r="AA32" s="25">
        <f t="shared" si="6"/>
        <v>139717.24</v>
      </c>
      <c r="AB32" s="25">
        <f t="shared" si="4"/>
        <v>324879</v>
      </c>
      <c r="AC32" s="25">
        <f t="shared" si="7"/>
        <v>0</v>
      </c>
      <c r="AD32" s="25">
        <f t="shared" si="8"/>
        <v>324879</v>
      </c>
      <c r="AE32" s="42">
        <f t="shared" si="9"/>
        <v>324879</v>
      </c>
    </row>
    <row r="33" spans="1:31" ht="39.75" customHeight="1">
      <c r="A33" s="38">
        <v>25</v>
      </c>
      <c r="B33" s="40" t="s">
        <v>82</v>
      </c>
      <c r="C33" s="10" t="s">
        <v>85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f t="shared" si="0"/>
        <v>0</v>
      </c>
      <c r="K33" s="25">
        <f t="shared" si="1"/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f t="shared" si="2"/>
        <v>0</v>
      </c>
      <c r="S33" s="25">
        <f t="shared" si="5"/>
        <v>0</v>
      </c>
      <c r="T33" s="25">
        <v>34905.58</v>
      </c>
      <c r="U33" s="25">
        <v>34905.58</v>
      </c>
      <c r="V33" s="25">
        <v>34905.58</v>
      </c>
      <c r="W33" s="25">
        <f t="shared" si="3"/>
        <v>104716.74</v>
      </c>
      <c r="X33" s="25">
        <v>31607.39</v>
      </c>
      <c r="Y33" s="25">
        <v>31607.39</v>
      </c>
      <c r="Z33" s="25">
        <f>15803.69-0.73</f>
        <v>15802.960000000001</v>
      </c>
      <c r="AA33" s="25">
        <f t="shared" si="6"/>
        <v>79017.73999999999</v>
      </c>
      <c r="AB33" s="25">
        <f t="shared" si="4"/>
        <v>183734.47999999998</v>
      </c>
      <c r="AC33" s="25">
        <f t="shared" si="7"/>
        <v>0</v>
      </c>
      <c r="AD33" s="25">
        <f t="shared" si="8"/>
        <v>183734.47999999998</v>
      </c>
      <c r="AE33" s="42">
        <f t="shared" si="9"/>
        <v>183734.47999999998</v>
      </c>
    </row>
    <row r="34" spans="1:31" ht="39.75" customHeight="1">
      <c r="A34" s="38">
        <v>26</v>
      </c>
      <c r="B34" s="40" t="s">
        <v>83</v>
      </c>
      <c r="C34" s="10" t="s">
        <v>86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f t="shared" si="0"/>
        <v>0</v>
      </c>
      <c r="K34" s="25">
        <f t="shared" si="1"/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f t="shared" si="2"/>
        <v>0</v>
      </c>
      <c r="S34" s="25">
        <f t="shared" si="5"/>
        <v>0</v>
      </c>
      <c r="T34" s="25">
        <v>55825.409999999996</v>
      </c>
      <c r="U34" s="25">
        <v>55825.409999999996</v>
      </c>
      <c r="V34" s="25">
        <v>55825.44000000001</v>
      </c>
      <c r="W34" s="25">
        <f t="shared" si="3"/>
        <v>167476.26</v>
      </c>
      <c r="X34" s="25">
        <v>50550.55</v>
      </c>
      <c r="Y34" s="25">
        <v>50550.55</v>
      </c>
      <c r="Z34" s="25">
        <f>25275.24-0.6</f>
        <v>25274.640000000003</v>
      </c>
      <c r="AA34" s="25">
        <f t="shared" si="6"/>
        <v>126375.74</v>
      </c>
      <c r="AB34" s="25">
        <f t="shared" si="4"/>
        <v>293852</v>
      </c>
      <c r="AC34" s="25">
        <f t="shared" si="7"/>
        <v>0</v>
      </c>
      <c r="AD34" s="25">
        <f t="shared" si="8"/>
        <v>293852</v>
      </c>
      <c r="AE34" s="42">
        <f t="shared" si="9"/>
        <v>293852</v>
      </c>
    </row>
    <row r="35" spans="1:33" s="31" customFormat="1" ht="41.25" customHeight="1">
      <c r="A35" s="6"/>
      <c r="B35" s="39" t="s">
        <v>2</v>
      </c>
      <c r="C35" s="11"/>
      <c r="D35" s="4">
        <f>SUM(D6:D34)</f>
        <v>1678839.1599999997</v>
      </c>
      <c r="E35" s="4">
        <f aca="true" t="shared" si="10" ref="E35:AE35">SUM(E6:E34)</f>
        <v>1131640.05</v>
      </c>
      <c r="F35" s="4">
        <f t="shared" si="10"/>
        <v>1877761.6699999997</v>
      </c>
      <c r="G35" s="4">
        <f t="shared" si="10"/>
        <v>1942737.1600000001</v>
      </c>
      <c r="H35" s="4">
        <f t="shared" si="10"/>
        <v>1193013.8399999999</v>
      </c>
      <c r="I35" s="4">
        <f t="shared" si="10"/>
        <v>1338161.3300000003</v>
      </c>
      <c r="J35" s="4">
        <f t="shared" si="10"/>
        <v>5499337.989999999</v>
      </c>
      <c r="K35" s="4">
        <f t="shared" si="10"/>
        <v>9162153.21</v>
      </c>
      <c r="L35" s="4">
        <f t="shared" si="10"/>
        <v>1885913.93</v>
      </c>
      <c r="M35" s="4">
        <f t="shared" si="10"/>
        <v>1551585.8399999999</v>
      </c>
      <c r="N35" s="4">
        <f t="shared" si="10"/>
        <v>2229297.1</v>
      </c>
      <c r="O35" s="4">
        <f t="shared" si="10"/>
        <v>960000.07</v>
      </c>
      <c r="P35" s="4">
        <f t="shared" si="10"/>
        <v>1851793.7599999998</v>
      </c>
      <c r="Q35" s="4">
        <f t="shared" si="10"/>
        <v>1502395.0299999998</v>
      </c>
      <c r="R35" s="4">
        <f t="shared" si="10"/>
        <v>5967004.789999999</v>
      </c>
      <c r="S35" s="4">
        <f t="shared" si="10"/>
        <v>9980985.729999999</v>
      </c>
      <c r="T35" s="4">
        <f t="shared" si="10"/>
        <v>2146527.6700000004</v>
      </c>
      <c r="U35" s="4">
        <f t="shared" si="10"/>
        <v>2065472.33</v>
      </c>
      <c r="V35" s="4">
        <f t="shared" si="10"/>
        <v>2106000.0000000005</v>
      </c>
      <c r="W35" s="4">
        <f t="shared" si="10"/>
        <v>6318000</v>
      </c>
      <c r="X35" s="4">
        <f t="shared" si="10"/>
        <v>1907006.4</v>
      </c>
      <c r="Y35" s="4">
        <f t="shared" si="10"/>
        <v>1907006.4</v>
      </c>
      <c r="Z35" s="4">
        <f t="shared" si="10"/>
        <v>953363.4699999997</v>
      </c>
      <c r="AA35" s="4">
        <f t="shared" si="10"/>
        <v>4767376.270000001</v>
      </c>
      <c r="AB35" s="4">
        <f t="shared" si="10"/>
        <v>22551719.049999997</v>
      </c>
      <c r="AC35" s="4">
        <f t="shared" si="10"/>
        <v>7676796.16</v>
      </c>
      <c r="AD35" s="4">
        <f t="shared" si="10"/>
        <v>30228515.209999997</v>
      </c>
      <c r="AE35" s="4">
        <f t="shared" si="10"/>
        <v>11085376.27</v>
      </c>
      <c r="AF35" s="35"/>
      <c r="AG35" s="35"/>
    </row>
    <row r="36" spans="1:33" s="31" customFormat="1" ht="41.25" customHeight="1">
      <c r="A36" s="44"/>
      <c r="B36" s="45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35"/>
      <c r="AG36" s="35"/>
    </row>
    <row r="37" spans="2:28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2" s="31" customFormat="1" ht="90" customHeight="1">
      <c r="A38" s="7" t="s">
        <v>0</v>
      </c>
      <c r="B38" s="3" t="s">
        <v>1</v>
      </c>
      <c r="C38" s="18" t="s">
        <v>20</v>
      </c>
      <c r="D38" s="30" t="s">
        <v>62</v>
      </c>
      <c r="E38" s="30" t="s">
        <v>56</v>
      </c>
      <c r="F38" s="30" t="s">
        <v>63</v>
      </c>
      <c r="G38" s="30" t="s">
        <v>66</v>
      </c>
      <c r="H38" s="30" t="s">
        <v>60</v>
      </c>
      <c r="I38" s="30" t="s">
        <v>61</v>
      </c>
      <c r="J38" s="30" t="s">
        <v>52</v>
      </c>
      <c r="K38" s="30" t="s">
        <v>59</v>
      </c>
      <c r="L38" s="30" t="s">
        <v>70</v>
      </c>
      <c r="M38" s="30" t="s">
        <v>68</v>
      </c>
      <c r="N38" s="30" t="s">
        <v>65</v>
      </c>
      <c r="O38" s="30" t="s">
        <v>71</v>
      </c>
      <c r="P38" s="30" t="s">
        <v>72</v>
      </c>
      <c r="Q38" s="30" t="s">
        <v>87</v>
      </c>
      <c r="R38" s="30" t="s">
        <v>64</v>
      </c>
      <c r="S38" s="30" t="s">
        <v>67</v>
      </c>
      <c r="T38" s="37" t="s">
        <v>73</v>
      </c>
      <c r="U38" s="37" t="s">
        <v>74</v>
      </c>
      <c r="V38" s="37" t="s">
        <v>75</v>
      </c>
      <c r="W38" s="37" t="s">
        <v>76</v>
      </c>
      <c r="X38" s="37" t="s">
        <v>77</v>
      </c>
      <c r="Y38" s="37" t="s">
        <v>78</v>
      </c>
      <c r="Z38" s="37" t="s">
        <v>79</v>
      </c>
      <c r="AA38" s="30" t="s">
        <v>80</v>
      </c>
      <c r="AB38" s="30" t="s">
        <v>53</v>
      </c>
      <c r="AC38" s="30" t="s">
        <v>57</v>
      </c>
      <c r="AD38" s="30" t="s">
        <v>58</v>
      </c>
      <c r="AE38" s="30" t="s">
        <v>88</v>
      </c>
      <c r="AF38" s="35"/>
    </row>
    <row r="39" spans="1:34" ht="40.5" customHeight="1">
      <c r="A39" s="26">
        <v>1</v>
      </c>
      <c r="B39" s="27" t="s">
        <v>16</v>
      </c>
      <c r="C39" s="10" t="s">
        <v>25</v>
      </c>
      <c r="D39" s="25">
        <v>25200</v>
      </c>
      <c r="E39" s="25">
        <v>0</v>
      </c>
      <c r="F39" s="25">
        <v>33750</v>
      </c>
      <c r="G39" s="25">
        <v>31050</v>
      </c>
      <c r="H39" s="25">
        <v>0</v>
      </c>
      <c r="I39" s="25">
        <v>0</v>
      </c>
      <c r="J39" s="25">
        <f>G39+F39+D39</f>
        <v>90000</v>
      </c>
      <c r="K39" s="25">
        <f>J39+E39+H39+I39</f>
        <v>90000</v>
      </c>
      <c r="L39" s="25">
        <v>22950</v>
      </c>
      <c r="M39" s="25">
        <v>0</v>
      </c>
      <c r="N39" s="25">
        <v>135731.04</v>
      </c>
      <c r="O39" s="25">
        <v>0</v>
      </c>
      <c r="P39" s="25">
        <v>45618.96</v>
      </c>
      <c r="Q39" s="25">
        <v>0</v>
      </c>
      <c r="R39" s="25">
        <f>+P39+N39+L39</f>
        <v>204300</v>
      </c>
      <c r="S39" s="25">
        <f>R39+M39+O39+Q39</f>
        <v>204300</v>
      </c>
      <c r="T39" s="25">
        <v>43200</v>
      </c>
      <c r="U39" s="25">
        <v>43200</v>
      </c>
      <c r="V39" s="25">
        <v>43200</v>
      </c>
      <c r="W39" s="25">
        <f>V39+U39+T39</f>
        <v>129600</v>
      </c>
      <c r="X39" s="25">
        <v>39118.08</v>
      </c>
      <c r="Y39" s="25">
        <v>39118.08</v>
      </c>
      <c r="Z39" s="25">
        <f>19559.04-145.2</f>
        <v>19413.84</v>
      </c>
      <c r="AA39" s="25">
        <f>Z39+Y39+X39</f>
        <v>97650</v>
      </c>
      <c r="AB39" s="25">
        <f>AA39+W39+R39+J39</f>
        <v>521550</v>
      </c>
      <c r="AC39" s="25">
        <f>E39+H39+I39+M39+O39+Q39</f>
        <v>0</v>
      </c>
      <c r="AD39" s="25">
        <f>AB39+AC39</f>
        <v>521550</v>
      </c>
      <c r="AE39" s="42">
        <f>AA39+W39</f>
        <v>227250</v>
      </c>
      <c r="AH39" s="32"/>
    </row>
    <row r="40" spans="1:32" s="31" customFormat="1" ht="42.75" customHeight="1">
      <c r="A40" s="33"/>
      <c r="B40" s="1" t="s">
        <v>2</v>
      </c>
      <c r="C40" s="11"/>
      <c r="D40" s="4">
        <f aca="true" t="shared" si="11" ref="D40:AE40">D39</f>
        <v>25200</v>
      </c>
      <c r="E40" s="4">
        <f t="shared" si="11"/>
        <v>0</v>
      </c>
      <c r="F40" s="4">
        <f t="shared" si="11"/>
        <v>33750</v>
      </c>
      <c r="G40" s="4">
        <f t="shared" si="11"/>
        <v>31050</v>
      </c>
      <c r="H40" s="4">
        <f t="shared" si="11"/>
        <v>0</v>
      </c>
      <c r="I40" s="4">
        <f t="shared" si="11"/>
        <v>0</v>
      </c>
      <c r="J40" s="4">
        <f t="shared" si="11"/>
        <v>90000</v>
      </c>
      <c r="K40" s="4">
        <f t="shared" si="11"/>
        <v>90000</v>
      </c>
      <c r="L40" s="4">
        <f t="shared" si="11"/>
        <v>22950</v>
      </c>
      <c r="M40" s="4">
        <f t="shared" si="11"/>
        <v>0</v>
      </c>
      <c r="N40" s="4">
        <f>N39</f>
        <v>135731.04</v>
      </c>
      <c r="O40" s="4">
        <f>O39</f>
        <v>0</v>
      </c>
      <c r="P40" s="4">
        <f t="shared" si="11"/>
        <v>45618.96</v>
      </c>
      <c r="Q40" s="4">
        <f t="shared" si="11"/>
        <v>0</v>
      </c>
      <c r="R40" s="4">
        <f t="shared" si="11"/>
        <v>204300</v>
      </c>
      <c r="S40" s="4">
        <f t="shared" si="11"/>
        <v>204300</v>
      </c>
      <c r="T40" s="4">
        <f t="shared" si="11"/>
        <v>43200</v>
      </c>
      <c r="U40" s="4">
        <f t="shared" si="11"/>
        <v>43200</v>
      </c>
      <c r="V40" s="4">
        <f t="shared" si="11"/>
        <v>43200</v>
      </c>
      <c r="W40" s="4">
        <f t="shared" si="11"/>
        <v>129600</v>
      </c>
      <c r="X40" s="4">
        <f t="shared" si="11"/>
        <v>39118.08</v>
      </c>
      <c r="Y40" s="4">
        <f t="shared" si="11"/>
        <v>39118.08</v>
      </c>
      <c r="Z40" s="4">
        <f t="shared" si="11"/>
        <v>19413.84</v>
      </c>
      <c r="AA40" s="4">
        <f t="shared" si="11"/>
        <v>97650</v>
      </c>
      <c r="AB40" s="4">
        <f t="shared" si="11"/>
        <v>521550</v>
      </c>
      <c r="AC40" s="4">
        <f t="shared" si="11"/>
        <v>0</v>
      </c>
      <c r="AD40" s="4">
        <f t="shared" si="11"/>
        <v>521550</v>
      </c>
      <c r="AE40" s="4">
        <f t="shared" si="11"/>
        <v>227250</v>
      </c>
      <c r="AF40" s="35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9" scale="48" r:id="rId1"/>
  <headerFooter alignWithMargins="0">
    <oddFooter>&amp;CPage &amp;P of &amp;N</oddFooter>
  </headerFooter>
  <rowBreaks count="1" manualBreakCount="1">
    <brk id="21" max="30" man="1"/>
  </rowBreaks>
  <colBreaks count="2" manualBreakCount="2">
    <brk id="14" max="55" man="1"/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2023-07-21T07:06:32Z</cp:lastPrinted>
  <dcterms:created xsi:type="dcterms:W3CDTF">2008-07-09T17:17:44Z</dcterms:created>
  <dcterms:modified xsi:type="dcterms:W3CDTF">2023-08-16T12:59:31Z</dcterms:modified>
  <cp:category/>
  <cp:version/>
  <cp:contentType/>
  <cp:contentStatus/>
</cp:coreProperties>
</file>